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2" activeTab="3"/>
  </bookViews>
  <sheets>
    <sheet name="Start" sheetId="1" r:id="rId1"/>
    <sheet name="WEB" sheetId="2" r:id="rId2"/>
    <sheet name="WEBFE" sheetId="3" r:id="rId3"/>
    <sheet name="SKW" sheetId="4" r:id="rId4"/>
    <sheet name="WEV" sheetId="5" r:id="rId5"/>
  </sheets>
  <definedNames/>
  <calcPr fullCalcOnLoad="1"/>
</workbook>
</file>

<file path=xl/sharedStrings.xml><?xml version="1.0" encoding="utf-8"?>
<sst xmlns="http://schemas.openxmlformats.org/spreadsheetml/2006/main" count="120" uniqueCount="76">
  <si>
    <t>Weltenergiebedarf und was Projekte wie Desertec leisten könnten.</t>
  </si>
  <si>
    <t>Diese Tabelle errechnet den Weltenergiebedarf zu einem Zielzeitpunkt und wie viele Kraftwerke (Solar, Wind) gebaut werden müssten, um dieses Ziel zu erreichen.</t>
  </si>
  <si>
    <t>Geben Sie hier die Variablen ein:</t>
  </si>
  <si>
    <t>WEV festgstellt am:</t>
  </si>
  <si>
    <t>Festgestellter WEV:</t>
  </si>
  <si>
    <t>TWh/Jahr</t>
  </si>
  <si>
    <t>Davon nicht fossil:</t>
  </si>
  <si>
    <t>Zieldatum:</t>
  </si>
  <si>
    <t>CO2-Beseitigung:</t>
  </si>
  <si>
    <t>Baubeginn:</t>
  </si>
  <si>
    <t>Hier die Einzelergebnisse:</t>
  </si>
  <si>
    <t>Name</t>
  </si>
  <si>
    <t>Anzahl</t>
  </si>
  <si>
    <t>AP-Stat</t>
  </si>
  <si>
    <t>AP-Dyn</t>
  </si>
  <si>
    <t>AP-Gesamt</t>
  </si>
  <si>
    <t>Andasol 3</t>
  </si>
  <si>
    <t>Desertec</t>
  </si>
  <si>
    <t>Windkraftwerk</t>
  </si>
  <si>
    <t>Mischkalkulation:</t>
  </si>
  <si>
    <t>Anteil Solar</t>
  </si>
  <si>
    <t>Anteil Wind</t>
  </si>
  <si>
    <t>AP-Stat.</t>
  </si>
  <si>
    <t>AP-Dyn.</t>
  </si>
  <si>
    <t>In der Tabelle WEB wird der Weltenergiebedarf zum Zielzeitpunkt berechnet (linear)</t>
  </si>
  <si>
    <t>In der Tabelle WEBFE wird der daraus resultierende Weltenergiebedarf, der durch fossile Energien entsteht, berechnet.</t>
  </si>
  <si>
    <t>In der Tabelle SKW werden Anzahl der benötigten Solarkraftwerke und nötigen Arbeitsplätze für Betrieb und Bau berechnet.</t>
  </si>
  <si>
    <t>Legende:</t>
  </si>
  <si>
    <t>WEV=Weltenergieverbrauch</t>
  </si>
  <si>
    <t>gesicherte Zahlen</t>
  </si>
  <si>
    <t>geschätzte Zahlen</t>
  </si>
  <si>
    <t>Berechnung des Weltenergiebedarfs (WEB)</t>
  </si>
  <si>
    <t>Zur Berechnung wird angenommen, dass der WEB linear ansteigt.</t>
  </si>
  <si>
    <t>Startdatum:</t>
  </si>
  <si>
    <t>WEB zum Beginn:</t>
  </si>
  <si>
    <t>Davon nicht fossil</t>
  </si>
  <si>
    <t>Datum2:</t>
  </si>
  <si>
    <t>Dann angenommener WEB:</t>
  </si>
  <si>
    <t>Steigerung des WEB gesamt:</t>
  </si>
  <si>
    <t>TWh</t>
  </si>
  <si>
    <t>Differenz in Tage:</t>
  </si>
  <si>
    <t>Tage</t>
  </si>
  <si>
    <t>Lineare Steigerung pro Tag:</t>
  </si>
  <si>
    <t>Tage von Startdatum bis Zieldatum:</t>
  </si>
  <si>
    <t>Daraus dann resultierender WEB:</t>
  </si>
  <si>
    <t>WEB-Anteil fossile Energieträger (WEBFE)</t>
  </si>
  <si>
    <t>WEB:</t>
  </si>
  <si>
    <t>Beseitigung fossiler Energieträger:</t>
  </si>
  <si>
    <t>WEB dann:</t>
  </si>
  <si>
    <t xml:space="preserve">WEB aus regenerativen Energien: </t>
  </si>
  <si>
    <t>WEBFE:</t>
  </si>
  <si>
    <t xml:space="preserve">Der heutige WEB aus regenerativen Energien ist nur in soweit abzugsfähig, </t>
  </si>
  <si>
    <t>wie die Beseitigung fossiler Energieträger es zulässt.</t>
  </si>
  <si>
    <t>Berechnung der nötigen Kraftwerke (Solar, Wind) und Arbeitsplätze (AP)</t>
  </si>
  <si>
    <t>CO2-Reduk.:</t>
  </si>
  <si>
    <t>Mögliche Solar.- und Windkraftswerkstypen</t>
  </si>
  <si>
    <t>Leistung in MW</t>
  </si>
  <si>
    <t>Bauzeit in Tagen</t>
  </si>
  <si>
    <t>Berechnung der nötigen SKW, WKW und der statischen AP</t>
  </si>
  <si>
    <t>Benöt. Anzahl</t>
  </si>
  <si>
    <t>Berechnung der nötigen SKW, WKW und der dynamischen AP</t>
  </si>
  <si>
    <t>Baubeginn</t>
  </si>
  <si>
    <t>Zeit bis Ziel</t>
  </si>
  <si>
    <t>Neubauphasen</t>
  </si>
  <si>
    <t>AP-Stat=Statische Arbeitsplätze sind AP, die zum Betrieb des SKW nötig sind.</t>
  </si>
  <si>
    <t>AP-Dyn=Dynamische Arbeitsplätze sind AP, die zum Bau des SKW nötig sind.</t>
  </si>
  <si>
    <t>Die Anzahl der Neubauphasen ergibt sich aus der Bauzeit für das einzelne SKW und der verfügbaren Zeit bis zum Zieldatum.</t>
  </si>
  <si>
    <t xml:space="preserve">Gesicherte Zahlen zum Weltenergieverbrauch und extrapolierter WEB </t>
  </si>
  <si>
    <t>Jahr</t>
  </si>
  <si>
    <t>Wert</t>
  </si>
  <si>
    <t>Differenz</t>
  </si>
  <si>
    <t>Zuwachs/Tag</t>
  </si>
  <si>
    <t>-</t>
  </si>
  <si>
    <t>Quelle IEA/OECD</t>
  </si>
  <si>
    <t>Der in gelb angegebene Betrag zum erwarteten WEB ergibt sich aus dem</t>
  </si>
  <si>
    <t>linearen Zuwachs pro Tag des letzten Weltenergieverbrauchs.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</si>
</sst>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#,##0"/>
    <numFmt numFmtId="167" formatCode="0.0%"/>
    <numFmt numFmtId="168" formatCode="0.00%"/>
    <numFmt numFmtId="169" formatCode="#,##0.000"/>
    <numFmt numFmtId="170" formatCode="0"/>
  </numFmts>
  <fonts count="10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10"/>
      <name val="Arial"/>
      <family val="2"/>
    </font>
    <font>
      <sz val="10"/>
      <name val="DejaVu Sans"/>
      <family val="2"/>
    </font>
    <font>
      <i/>
      <sz val="10"/>
      <name val="DejaVu Sans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6" fontId="0" fillId="0" borderId="0" xfId="0" applyNumberFormat="1" applyAlignment="1">
      <alignment/>
    </xf>
    <xf numFmtId="164" fontId="0" fillId="0" borderId="5" xfId="0" applyFont="1" applyBorder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6" xfId="0" applyFont="1" applyBorder="1" applyAlignment="1">
      <alignment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6" fontId="0" fillId="2" borderId="0" xfId="0" applyNumberFormat="1" applyFill="1" applyAlignment="1">
      <alignment/>
    </xf>
    <xf numFmtId="166" fontId="0" fillId="2" borderId="0" xfId="0" applyNumberFormat="1" applyFill="1" applyBorder="1" applyAlignment="1">
      <alignment/>
    </xf>
    <xf numFmtId="166" fontId="0" fillId="2" borderId="5" xfId="0" applyNumberFormat="1" applyFill="1" applyBorder="1" applyAlignment="1">
      <alignment/>
    </xf>
    <xf numFmtId="166" fontId="0" fillId="3" borderId="0" xfId="0" applyNumberFormat="1" applyFill="1" applyBorder="1" applyAlignment="1">
      <alignment/>
    </xf>
    <xf numFmtId="166" fontId="0" fillId="3" borderId="5" xfId="0" applyNumberFormat="1" applyFill="1" applyBorder="1" applyAlignment="1">
      <alignment/>
    </xf>
    <xf numFmtId="166" fontId="0" fillId="2" borderId="7" xfId="0" applyNumberFormat="1" applyFill="1" applyBorder="1" applyAlignment="1">
      <alignment/>
    </xf>
    <xf numFmtId="166" fontId="0" fillId="3" borderId="7" xfId="0" applyNumberFormat="1" applyFill="1" applyBorder="1" applyAlignment="1">
      <alignment/>
    </xf>
    <xf numFmtId="166" fontId="0" fillId="3" borderId="8" xfId="0" applyNumberFormat="1" applyFill="1" applyBorder="1" applyAlignment="1">
      <alignment/>
    </xf>
    <xf numFmtId="167" fontId="0" fillId="0" borderId="0" xfId="0" applyNumberFormat="1" applyAlignment="1">
      <alignment/>
    </xf>
    <xf numFmtId="164" fontId="0" fillId="0" borderId="4" xfId="0" applyFont="1" applyBorder="1" applyAlignment="1">
      <alignment horizontal="left"/>
    </xf>
    <xf numFmtId="166" fontId="0" fillId="4" borderId="9" xfId="0" applyNumberFormat="1" applyFill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2" borderId="0" xfId="0" applyFont="1" applyFill="1" applyAlignment="1">
      <alignment/>
    </xf>
    <xf numFmtId="164" fontId="2" fillId="3" borderId="0" xfId="0" applyFont="1" applyFill="1" applyAlignment="1">
      <alignment/>
    </xf>
    <xf numFmtId="168" fontId="0" fillId="0" borderId="0" xfId="0" applyNumberFormat="1" applyAlignment="1">
      <alignment/>
    </xf>
    <xf numFmtId="166" fontId="0" fillId="0" borderId="7" xfId="0" applyNumberFormat="1" applyBorder="1" applyAlignment="1">
      <alignment/>
    </xf>
    <xf numFmtId="166" fontId="0" fillId="0" borderId="2" xfId="0" applyNumberFormat="1" applyBorder="1" applyAlignment="1">
      <alignment/>
    </xf>
    <xf numFmtId="169" fontId="0" fillId="0" borderId="7" xfId="0" applyNumberFormat="1" applyBorder="1" applyAlignment="1">
      <alignment/>
    </xf>
    <xf numFmtId="164" fontId="2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5" fillId="0" borderId="4" xfId="0" applyFont="1" applyBorder="1" applyAlignment="1">
      <alignment/>
    </xf>
    <xf numFmtId="164" fontId="6" fillId="0" borderId="0" xfId="0" applyFont="1" applyAlignment="1">
      <alignment/>
    </xf>
    <xf numFmtId="168" fontId="0" fillId="0" borderId="7" xfId="0" applyNumberFormat="1" applyBorder="1" applyAlignment="1">
      <alignment/>
    </xf>
    <xf numFmtId="164" fontId="7" fillId="0" borderId="0" xfId="0" applyFont="1" applyAlignment="1">
      <alignment/>
    </xf>
    <xf numFmtId="169" fontId="0" fillId="3" borderId="7" xfId="0" applyNumberFormat="1" applyFill="1" applyBorder="1" applyAlignment="1">
      <alignment/>
    </xf>
    <xf numFmtId="170" fontId="0" fillId="2" borderId="0" xfId="0" applyNumberFormat="1" applyFill="1" applyAlignment="1">
      <alignment/>
    </xf>
    <xf numFmtId="170" fontId="0" fillId="3" borderId="0" xfId="0" applyNumberFormat="1" applyFill="1" applyBorder="1" applyAlignment="1">
      <alignment/>
    </xf>
    <xf numFmtId="170" fontId="0" fillId="3" borderId="7" xfId="0" applyNumberFormat="1" applyFill="1" applyBorder="1" applyAlignment="1">
      <alignment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5" fontId="8" fillId="2" borderId="0" xfId="0" applyNumberFormat="1" applyFont="1" applyFill="1" applyAlignment="1">
      <alignment horizontal="left" wrapText="1"/>
    </xf>
    <xf numFmtId="166" fontId="8" fillId="2" borderId="0" xfId="0" applyNumberFormat="1" applyFont="1" applyFill="1" applyAlignment="1">
      <alignment horizontal="right" wrapText="1"/>
    </xf>
    <xf numFmtId="164" fontId="0" fillId="2" borderId="0" xfId="0" applyFont="1" applyFill="1" applyAlignment="1">
      <alignment/>
    </xf>
    <xf numFmtId="164" fontId="8" fillId="0" borderId="0" xfId="0" applyFont="1" applyAlignment="1">
      <alignment/>
    </xf>
    <xf numFmtId="166" fontId="8" fillId="0" borderId="0" xfId="0" applyNumberFormat="1" applyFont="1" applyFill="1" applyAlignment="1">
      <alignment horizontal="right" wrapText="1"/>
    </xf>
    <xf numFmtId="164" fontId="0" fillId="0" borderId="0" xfId="0" applyFont="1" applyFill="1" applyAlignment="1">
      <alignment/>
    </xf>
    <xf numFmtId="165" fontId="9" fillId="3" borderId="0" xfId="0" applyNumberFormat="1" applyFont="1" applyFill="1" applyAlignment="1">
      <alignment horizontal="left"/>
    </xf>
    <xf numFmtId="166" fontId="8" fillId="3" borderId="0" xfId="0" applyNumberFormat="1" applyFont="1" applyFill="1" applyAlignment="1">
      <alignment/>
    </xf>
    <xf numFmtId="164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985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="139" zoomScaleNormal="139" workbookViewId="0" topLeftCell="A1">
      <selection activeCell="A2" sqref="A2"/>
    </sheetView>
  </sheetViews>
  <sheetFormatPr defaultColWidth="11.421875" defaultRowHeight="12.75"/>
  <cols>
    <col min="1" max="1" width="13.421875" style="0" customWidth="1"/>
    <col min="2" max="5" width="11.57421875" style="0" customWidth="1"/>
    <col min="6" max="6" width="13.140625" style="0" customWidth="1"/>
    <col min="7" max="16384" width="11.57421875" style="0" customWidth="1"/>
  </cols>
  <sheetData>
    <row r="1" ht="16.5">
      <c r="A1" s="1" t="s">
        <v>0</v>
      </c>
    </row>
    <row r="3" s="2" customFormat="1" ht="11.25">
      <c r="A3" s="2" t="s">
        <v>1</v>
      </c>
    </row>
    <row r="5" ht="12">
      <c r="A5" t="s">
        <v>2</v>
      </c>
    </row>
    <row r="6" spans="1:4" ht="14.25">
      <c r="A6" s="3" t="s">
        <v>3</v>
      </c>
      <c r="B6" s="4"/>
      <c r="C6" s="5">
        <v>39813</v>
      </c>
      <c r="D6" s="6"/>
    </row>
    <row r="7" spans="1:4" ht="14.25">
      <c r="A7" s="7" t="s">
        <v>4</v>
      </c>
      <c r="C7" s="8">
        <v>143851</v>
      </c>
      <c r="D7" s="9" t="s">
        <v>5</v>
      </c>
    </row>
    <row r="8" spans="1:4" ht="13.5">
      <c r="A8" s="7" t="s">
        <v>6</v>
      </c>
      <c r="B8" s="10"/>
      <c r="C8" s="11">
        <v>0.15</v>
      </c>
      <c r="D8" s="9"/>
    </row>
    <row r="9" spans="1:4" ht="13.5">
      <c r="A9" s="7" t="s">
        <v>7</v>
      </c>
      <c r="C9" s="12">
        <v>73051</v>
      </c>
      <c r="D9" s="9"/>
    </row>
    <row r="10" spans="1:4" ht="13.5">
      <c r="A10" s="7" t="s">
        <v>8</v>
      </c>
      <c r="B10" s="10"/>
      <c r="C10" s="11">
        <v>0.98</v>
      </c>
      <c r="D10" s="9"/>
    </row>
    <row r="11" spans="1:4" ht="13.5">
      <c r="A11" s="13" t="s">
        <v>9</v>
      </c>
      <c r="B11" s="14"/>
      <c r="C11" s="15">
        <v>43831</v>
      </c>
      <c r="D11" s="16"/>
    </row>
    <row r="13" ht="12">
      <c r="A13" t="s">
        <v>10</v>
      </c>
    </row>
    <row r="14" spans="1:5" ht="14.25">
      <c r="A14" s="3" t="s">
        <v>11</v>
      </c>
      <c r="B14" s="17" t="s">
        <v>12</v>
      </c>
      <c r="C14" s="17" t="s">
        <v>13</v>
      </c>
      <c r="D14" s="17" t="s">
        <v>14</v>
      </c>
      <c r="E14" s="18" t="s">
        <v>15</v>
      </c>
    </row>
    <row r="15" spans="1:5" ht="14.25">
      <c r="A15" s="7" t="s">
        <v>16</v>
      </c>
      <c r="B15" s="19">
        <f>SKW!B15</f>
        <v>988792.4824184248</v>
      </c>
      <c r="C15" s="19">
        <f>SKW!C15</f>
        <v>49439624.12092124</v>
      </c>
      <c r="D15" s="20">
        <f>SKW!C23</f>
        <v>9646755.926033413</v>
      </c>
      <c r="E15" s="21">
        <f>C15+D15</f>
        <v>59086380.046954654</v>
      </c>
    </row>
    <row r="16" spans="1:5" ht="14.25">
      <c r="A16" s="7" t="s">
        <v>17</v>
      </c>
      <c r="B16" s="20">
        <f>SKW!B16</f>
        <v>989</v>
      </c>
      <c r="C16" s="22">
        <f>SKW!C16</f>
        <v>39560000</v>
      </c>
      <c r="D16" s="22">
        <f>SKW!C24</f>
        <v>6593333.333333333</v>
      </c>
      <c r="E16" s="23">
        <f>C16+D16</f>
        <v>46153333.333333336</v>
      </c>
    </row>
    <row r="17" spans="1:5" ht="13.5">
      <c r="A17" s="13" t="s">
        <v>18</v>
      </c>
      <c r="B17" s="24">
        <f>SKW!B17</f>
        <v>24719812.06046062</v>
      </c>
      <c r="C17" s="25">
        <f>SKW!C17</f>
        <v>12359906.03023031</v>
      </c>
      <c r="D17" s="25">
        <f>SKW!C25</f>
        <v>1268984.1920154323</v>
      </c>
      <c r="E17" s="26">
        <f>C17+D17</f>
        <v>13628890.222245742</v>
      </c>
    </row>
    <row r="19" ht="13.5">
      <c r="A19" t="s">
        <v>19</v>
      </c>
    </row>
    <row r="20" spans="1:2" ht="13.5">
      <c r="A20" t="s">
        <v>20</v>
      </c>
      <c r="B20" s="27">
        <v>1</v>
      </c>
    </row>
    <row r="21" spans="1:2" ht="13.5">
      <c r="A21" t="s">
        <v>21</v>
      </c>
      <c r="B21" s="27">
        <v>0</v>
      </c>
    </row>
    <row r="22" spans="1:5" ht="14.25">
      <c r="A22" s="3" t="s">
        <v>11</v>
      </c>
      <c r="B22" s="17" t="s">
        <v>12</v>
      </c>
      <c r="C22" s="17" t="s">
        <v>22</v>
      </c>
      <c r="D22" s="17" t="s">
        <v>23</v>
      </c>
      <c r="E22" s="18" t="s">
        <v>15</v>
      </c>
    </row>
    <row r="23" spans="1:5" ht="14.25">
      <c r="A23" s="28" t="s">
        <v>16</v>
      </c>
      <c r="B23" s="20">
        <f>B15*$B$20</f>
        <v>988792.4824184248</v>
      </c>
      <c r="C23" s="20">
        <f>C15*$B$20</f>
        <v>49439624.12092124</v>
      </c>
      <c r="D23" s="20">
        <f>D15*$B$20</f>
        <v>9646755.926033413</v>
      </c>
      <c r="E23" s="21">
        <f>C23+D23</f>
        <v>59086380.046954654</v>
      </c>
    </row>
    <row r="24" spans="1:5" ht="13.5">
      <c r="A24" s="13" t="s">
        <v>18</v>
      </c>
      <c r="B24" s="24">
        <f>B17*$B$21</f>
        <v>0</v>
      </c>
      <c r="C24" s="25">
        <f>C17*$B$21</f>
        <v>0</v>
      </c>
      <c r="D24" s="25">
        <f>D17*$B$21</f>
        <v>0</v>
      </c>
      <c r="E24" s="26">
        <f>C24+D24</f>
        <v>0</v>
      </c>
    </row>
    <row r="25" ht="13.5">
      <c r="E25" s="29">
        <f>E23+E24</f>
        <v>59086380.046954654</v>
      </c>
    </row>
    <row r="26" ht="13.5">
      <c r="A26" s="2" t="s">
        <v>24</v>
      </c>
    </row>
    <row r="27" ht="13.5">
      <c r="A27" s="2" t="s">
        <v>25</v>
      </c>
    </row>
    <row r="28" ht="13.5">
      <c r="A28" s="2" t="s">
        <v>26</v>
      </c>
    </row>
    <row r="29" ht="13.5">
      <c r="A29" s="2" t="s">
        <v>27</v>
      </c>
    </row>
    <row r="30" s="31" customFormat="1" ht="13.5">
      <c r="A30" s="30" t="s">
        <v>28</v>
      </c>
    </row>
    <row r="31" spans="1:6" ht="13.5">
      <c r="A31" s="30" t="str">
        <f>SKW!A27</f>
        <v>AP-Stat=Statische Arbeitsplätze sind AP, die zum Betrieb des SKW nötig sind.</v>
      </c>
      <c r="F31" s="32" t="s">
        <v>29</v>
      </c>
    </row>
    <row r="32" spans="1:6" ht="13.5">
      <c r="A32" s="30" t="str">
        <f>SKW!A28</f>
        <v>AP-Dyn=Dynamische Arbeitsplätze sind AP, die zum Bau des SKW nötig sind.</v>
      </c>
      <c r="F32" s="33" t="s">
        <v>30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="139" zoomScaleNormal="139" workbookViewId="0" topLeftCell="A1">
      <selection activeCell="D15" sqref="D15"/>
    </sheetView>
  </sheetViews>
  <sheetFormatPr defaultColWidth="11.421875" defaultRowHeight="12.75"/>
  <cols>
    <col min="1" max="16384" width="11.57421875" style="0" customWidth="1"/>
  </cols>
  <sheetData>
    <row r="1" ht="14.25">
      <c r="A1" s="1" t="s">
        <v>31</v>
      </c>
    </row>
    <row r="3" ht="12">
      <c r="A3" t="s">
        <v>32</v>
      </c>
    </row>
    <row r="5" spans="1:5" ht="12">
      <c r="A5" s="3" t="s">
        <v>33</v>
      </c>
      <c r="B5" s="4"/>
      <c r="C5" s="4"/>
      <c r="D5" s="5">
        <f>Start!C6</f>
        <v>39813</v>
      </c>
      <c r="E5" s="6"/>
    </row>
    <row r="6" spans="1:5" ht="12">
      <c r="A6" s="7" t="s">
        <v>34</v>
      </c>
      <c r="D6" s="8">
        <f>Start!C7</f>
        <v>143851</v>
      </c>
      <c r="E6" s="9" t="s">
        <v>5</v>
      </c>
    </row>
    <row r="7" spans="1:5" ht="12">
      <c r="A7" s="7" t="s">
        <v>35</v>
      </c>
      <c r="C7" s="34">
        <f>Start!C8</f>
        <v>0.15</v>
      </c>
      <c r="D7" s="8">
        <f>D6*C7</f>
        <v>21577.649999999998</v>
      </c>
      <c r="E7" s="9" t="s">
        <v>5</v>
      </c>
    </row>
    <row r="8" spans="1:5" ht="12">
      <c r="A8" s="7" t="s">
        <v>36</v>
      </c>
      <c r="D8" s="12">
        <f>WEV!A10</f>
        <v>58806</v>
      </c>
      <c r="E8" s="9"/>
    </row>
    <row r="9" spans="1:5" ht="12">
      <c r="A9" s="13" t="s">
        <v>37</v>
      </c>
      <c r="B9" s="14"/>
      <c r="C9" s="14"/>
      <c r="D9" s="35">
        <f>WEV!B10</f>
        <v>321459.81113138684</v>
      </c>
      <c r="E9" s="16" t="s">
        <v>5</v>
      </c>
    </row>
    <row r="11" spans="1:5" ht="12">
      <c r="A11" s="3" t="s">
        <v>38</v>
      </c>
      <c r="B11" s="4"/>
      <c r="C11" s="4"/>
      <c r="D11" s="36">
        <f>D9-D6</f>
        <v>177608.81113138684</v>
      </c>
      <c r="E11" s="6" t="s">
        <v>39</v>
      </c>
    </row>
    <row r="12" spans="1:5" ht="12">
      <c r="A12" s="7" t="s">
        <v>40</v>
      </c>
      <c r="D12" s="8">
        <f>D8-D5</f>
        <v>18993</v>
      </c>
      <c r="E12" s="9" t="s">
        <v>41</v>
      </c>
    </row>
    <row r="13" spans="1:5" ht="12">
      <c r="A13" s="13" t="s">
        <v>42</v>
      </c>
      <c r="B13" s="14"/>
      <c r="C13" s="14"/>
      <c r="D13" s="37">
        <f>D11/D12</f>
        <v>9.351277372262773</v>
      </c>
      <c r="E13" s="16" t="s">
        <v>39</v>
      </c>
    </row>
    <row r="15" spans="1:5" ht="12">
      <c r="A15" s="3" t="s">
        <v>7</v>
      </c>
      <c r="B15" s="4"/>
      <c r="C15" s="4"/>
      <c r="D15" s="5">
        <f>Start!C9</f>
        <v>73051</v>
      </c>
      <c r="E15" s="6"/>
    </row>
    <row r="16" spans="1:5" ht="12">
      <c r="A16" s="7" t="s">
        <v>43</v>
      </c>
      <c r="D16" s="8">
        <f>D15-D5</f>
        <v>33238</v>
      </c>
      <c r="E16" s="9" t="s">
        <v>41</v>
      </c>
    </row>
    <row r="17" spans="1:5" ht="12">
      <c r="A17" s="13" t="s">
        <v>44</v>
      </c>
      <c r="B17" s="14"/>
      <c r="C17" s="14"/>
      <c r="D17" s="35">
        <f>D16*D13+D6</f>
        <v>454668.7572992701</v>
      </c>
      <c r="E17" s="16" t="s">
        <v>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="139" zoomScaleNormal="139" workbookViewId="0" topLeftCell="A1">
      <selection activeCell="D4" sqref="D4"/>
    </sheetView>
  </sheetViews>
  <sheetFormatPr defaultColWidth="11.421875" defaultRowHeight="12.75"/>
  <cols>
    <col min="1" max="16384" width="11.57421875" style="0" customWidth="1"/>
  </cols>
  <sheetData>
    <row r="1" ht="14.25">
      <c r="A1" s="1" t="s">
        <v>45</v>
      </c>
    </row>
    <row r="2" s="39" customFormat="1" ht="12">
      <c r="A2" s="38"/>
    </row>
    <row r="3" spans="1:5" ht="12">
      <c r="A3" s="3" t="s">
        <v>7</v>
      </c>
      <c r="B3" s="4"/>
      <c r="C3" s="4"/>
      <c r="D3" s="5">
        <f>WEB!D15</f>
        <v>73051</v>
      </c>
      <c r="E3" s="6"/>
    </row>
    <row r="4" spans="1:5" ht="12">
      <c r="A4" s="7" t="s">
        <v>46</v>
      </c>
      <c r="D4" s="8">
        <f>WEB!D17</f>
        <v>454668.7572992701</v>
      </c>
      <c r="E4" s="9" t="s">
        <v>5</v>
      </c>
    </row>
    <row r="5" spans="1:5" ht="12">
      <c r="A5" s="7" t="s">
        <v>47</v>
      </c>
      <c r="D5" s="27">
        <f>Start!C10</f>
        <v>0.98</v>
      </c>
      <c r="E5" s="9"/>
    </row>
    <row r="6" spans="1:5" ht="12">
      <c r="A6" s="7" t="s">
        <v>48</v>
      </c>
      <c r="D6" s="8">
        <f>D4*D5</f>
        <v>445575.3821532847</v>
      </c>
      <c r="E6" s="9" t="s">
        <v>5</v>
      </c>
    </row>
    <row r="7" spans="1:5" ht="12">
      <c r="A7" s="40" t="s">
        <v>49</v>
      </c>
      <c r="D7" s="8">
        <f>IF(D4-D6&gt;WEB!D7,0,D6-D4+WEB!D7)</f>
        <v>12484.274854014602</v>
      </c>
      <c r="E7" s="9" t="s">
        <v>5</v>
      </c>
    </row>
    <row r="8" spans="1:5" ht="12">
      <c r="A8" s="7"/>
      <c r="E8" s="9"/>
    </row>
    <row r="9" spans="1:5" ht="12">
      <c r="A9" s="13" t="s">
        <v>50</v>
      </c>
      <c r="B9" s="14"/>
      <c r="C9" s="14"/>
      <c r="D9" s="35">
        <f>D6-D7</f>
        <v>433091.10729927005</v>
      </c>
      <c r="E9" s="16" t="s">
        <v>5</v>
      </c>
    </row>
    <row r="12" s="30" customFormat="1" ht="9.75">
      <c r="A12" s="41" t="s">
        <v>51</v>
      </c>
    </row>
    <row r="13" s="30" customFormat="1" ht="9.75">
      <c r="A13" s="41" t="s">
        <v>52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139" zoomScaleNormal="139" workbookViewId="0" topLeftCell="A1">
      <selection activeCell="A2" sqref="A2"/>
    </sheetView>
  </sheetViews>
  <sheetFormatPr defaultColWidth="11.421875" defaultRowHeight="12.75"/>
  <cols>
    <col min="1" max="1" width="13.28125" style="0" customWidth="1"/>
    <col min="2" max="3" width="15.140625" style="0" customWidth="1"/>
    <col min="4" max="4" width="10.8515625" style="0" customWidth="1"/>
    <col min="5" max="5" width="15.57421875" style="0" customWidth="1"/>
    <col min="6" max="16384" width="11.57421875" style="0" customWidth="1"/>
  </cols>
  <sheetData>
    <row r="1" ht="16.5">
      <c r="A1" s="1" t="s">
        <v>53</v>
      </c>
    </row>
    <row r="3" spans="1:3" ht="12">
      <c r="A3" s="3" t="s">
        <v>7</v>
      </c>
      <c r="B3" s="5">
        <f>WEBFE!D3</f>
        <v>73051</v>
      </c>
      <c r="C3" s="6"/>
    </row>
    <row r="4" spans="1:3" ht="12">
      <c r="A4" s="7" t="s">
        <v>50</v>
      </c>
      <c r="B4" s="8">
        <f>WEBFE!D9</f>
        <v>433091.10729927005</v>
      </c>
      <c r="C4" s="9" t="s">
        <v>5</v>
      </c>
    </row>
    <row r="5" spans="1:3" ht="12">
      <c r="A5" s="13" t="s">
        <v>54</v>
      </c>
      <c r="B5" s="42">
        <f>WEBFE!D5</f>
        <v>0.98</v>
      </c>
      <c r="C5" s="16"/>
    </row>
    <row r="7" ht="12">
      <c r="A7" s="43" t="s">
        <v>55</v>
      </c>
    </row>
    <row r="8" spans="1:5" ht="12">
      <c r="A8" s="3" t="s">
        <v>11</v>
      </c>
      <c r="B8" s="17" t="s">
        <v>56</v>
      </c>
      <c r="C8" s="17" t="s">
        <v>13</v>
      </c>
      <c r="D8" s="17" t="s">
        <v>14</v>
      </c>
      <c r="E8" s="18" t="s">
        <v>57</v>
      </c>
    </row>
    <row r="9" spans="1:5" ht="14.25">
      <c r="A9" s="7" t="s">
        <v>16</v>
      </c>
      <c r="B9" s="19">
        <v>50</v>
      </c>
      <c r="C9" s="19">
        <v>50</v>
      </c>
      <c r="D9" s="19">
        <v>400</v>
      </c>
      <c r="E9" s="21">
        <f>365*2</f>
        <v>730</v>
      </c>
    </row>
    <row r="10" spans="1:5" ht="14.25">
      <c r="A10" s="7" t="s">
        <v>17</v>
      </c>
      <c r="B10" s="20">
        <v>50000</v>
      </c>
      <c r="C10" s="22">
        <v>40000</v>
      </c>
      <c r="D10" s="22">
        <v>60000</v>
      </c>
      <c r="E10" s="23">
        <v>3500</v>
      </c>
    </row>
    <row r="11" spans="1:5" ht="13.5">
      <c r="A11" s="13" t="s">
        <v>18</v>
      </c>
      <c r="B11" s="24">
        <v>2</v>
      </c>
      <c r="C11" s="44">
        <v>0.5</v>
      </c>
      <c r="D11" s="25">
        <v>25</v>
      </c>
      <c r="E11" s="26">
        <v>60</v>
      </c>
    </row>
    <row r="13" ht="12">
      <c r="A13" s="43" t="s">
        <v>58</v>
      </c>
    </row>
    <row r="14" spans="1:3" ht="12">
      <c r="A14" s="3" t="s">
        <v>11</v>
      </c>
      <c r="B14" s="17" t="s">
        <v>59</v>
      </c>
      <c r="C14" s="18" t="s">
        <v>13</v>
      </c>
    </row>
    <row r="15" spans="1:3" ht="14.25">
      <c r="A15" s="7" t="s">
        <v>16</v>
      </c>
      <c r="B15" s="19">
        <f>$B$4*1000000/B9/24/365</f>
        <v>988792.4824184248</v>
      </c>
      <c r="C15" s="21">
        <f>B15*C9</f>
        <v>49439624.12092124</v>
      </c>
    </row>
    <row r="16" spans="1:3" ht="14.25">
      <c r="A16" s="7" t="s">
        <v>17</v>
      </c>
      <c r="B16" s="20">
        <f>ROUNDUP($B$4*1000000/B10/24/365,0)</f>
        <v>989</v>
      </c>
      <c r="C16" s="23">
        <f>B16*C10</f>
        <v>39560000</v>
      </c>
    </row>
    <row r="17" spans="1:3" ht="13.5">
      <c r="A17" s="13" t="s">
        <v>18</v>
      </c>
      <c r="B17" s="24">
        <f>$B$4*1000000/B11/24/365</f>
        <v>24719812.06046062</v>
      </c>
      <c r="C17" s="26">
        <f>B17*C11</f>
        <v>12359906.03023031</v>
      </c>
    </row>
    <row r="19" ht="12">
      <c r="A19" s="43" t="s">
        <v>60</v>
      </c>
    </row>
    <row r="20" spans="1:5" ht="12">
      <c r="A20" t="s">
        <v>61</v>
      </c>
      <c r="B20" s="12">
        <f>Start!C11</f>
        <v>43831</v>
      </c>
      <c r="E20" s="12"/>
    </row>
    <row r="21" spans="1:5" ht="12">
      <c r="A21" t="s">
        <v>62</v>
      </c>
      <c r="B21" s="8">
        <f>$B$3-$B$20</f>
        <v>29220</v>
      </c>
      <c r="C21" t="s">
        <v>41</v>
      </c>
      <c r="E21" s="12"/>
    </row>
    <row r="22" spans="1:3" ht="12">
      <c r="A22" s="3" t="s">
        <v>11</v>
      </c>
      <c r="B22" s="17" t="s">
        <v>63</v>
      </c>
      <c r="C22" s="18" t="s">
        <v>14</v>
      </c>
    </row>
    <row r="23" spans="1:3" ht="14.25">
      <c r="A23" s="7" t="s">
        <v>16</v>
      </c>
      <c r="B23" s="45">
        <f>ROUNDUP($B$21/E9,0)</f>
        <v>41</v>
      </c>
      <c r="C23" s="21">
        <f>B15*D9/B23</f>
        <v>9646755.926033413</v>
      </c>
    </row>
    <row r="24" spans="1:3" ht="14.25">
      <c r="A24" s="7" t="s">
        <v>17</v>
      </c>
      <c r="B24" s="46">
        <f>ROUNDUP($B$21/E10,0)</f>
        <v>9</v>
      </c>
      <c r="C24" s="23">
        <f>B16*D10/B24</f>
        <v>6593333.333333333</v>
      </c>
    </row>
    <row r="25" spans="1:3" ht="13.5">
      <c r="A25" s="13" t="s">
        <v>18</v>
      </c>
      <c r="B25" s="47">
        <f>ROUNDUP($B$21/E11,0)</f>
        <v>487</v>
      </c>
      <c r="C25" s="26">
        <f>B17*D11/B25</f>
        <v>1268984.1920154323</v>
      </c>
    </row>
    <row r="26" ht="13.5">
      <c r="A26" s="2" t="s">
        <v>27</v>
      </c>
    </row>
    <row r="27" s="30" customFormat="1" ht="9.75">
      <c r="A27" s="2" t="s">
        <v>64</v>
      </c>
    </row>
    <row r="28" s="30" customFormat="1" ht="9.75">
      <c r="A28" s="2" t="s">
        <v>65</v>
      </c>
    </row>
    <row r="29" s="30" customFormat="1" ht="9.75">
      <c r="A29" s="2" t="s">
        <v>66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="139" zoomScaleNormal="139" workbookViewId="0" topLeftCell="A1">
      <selection activeCell="A14" sqref="A14"/>
    </sheetView>
  </sheetViews>
  <sheetFormatPr defaultColWidth="11.421875" defaultRowHeight="12.75"/>
  <cols>
    <col min="1" max="1" width="12.8515625" style="0" customWidth="1"/>
    <col min="2" max="4" width="11.57421875" style="0" customWidth="1"/>
    <col min="5" max="5" width="13.28125" style="0" customWidth="1"/>
    <col min="6" max="16384" width="11.57421875" style="0" customWidth="1"/>
  </cols>
  <sheetData>
    <row r="1" ht="16.5">
      <c r="A1" s="1" t="s">
        <v>67</v>
      </c>
    </row>
    <row r="4" spans="1:5" ht="13.5">
      <c r="A4" s="48" t="s">
        <v>68</v>
      </c>
      <c r="B4" s="49" t="s">
        <v>69</v>
      </c>
      <c r="D4" s="50" t="s">
        <v>70</v>
      </c>
      <c r="E4" s="50" t="s">
        <v>71</v>
      </c>
    </row>
    <row r="5" spans="1:5" ht="13.5">
      <c r="A5" s="51">
        <v>33238</v>
      </c>
      <c r="B5" s="52">
        <v>102569</v>
      </c>
      <c r="C5" s="53" t="s">
        <v>5</v>
      </c>
      <c r="D5" s="50" t="s">
        <v>72</v>
      </c>
      <c r="E5" s="50" t="s">
        <v>72</v>
      </c>
    </row>
    <row r="6" spans="1:5" ht="13.5">
      <c r="A6" s="51">
        <v>36891</v>
      </c>
      <c r="B6" s="52">
        <v>117687</v>
      </c>
      <c r="C6" s="53" t="s">
        <v>5</v>
      </c>
      <c r="D6">
        <f>A6-A5</f>
        <v>3653</v>
      </c>
      <c r="E6">
        <f>(B6-B5)/D6</f>
        <v>4.13851628798248</v>
      </c>
    </row>
    <row r="7" spans="1:5" ht="13.5">
      <c r="A7" s="51">
        <v>38717</v>
      </c>
      <c r="B7" s="52">
        <v>133602</v>
      </c>
      <c r="C7" s="53" t="s">
        <v>5</v>
      </c>
      <c r="D7">
        <f>A7-A6</f>
        <v>1826</v>
      </c>
      <c r="E7">
        <f>(B7-B6)/D7</f>
        <v>8.715772179627601</v>
      </c>
    </row>
    <row r="8" spans="1:5" ht="13.5">
      <c r="A8" s="51">
        <v>39813</v>
      </c>
      <c r="B8" s="52">
        <v>143851</v>
      </c>
      <c r="C8" s="53" t="s">
        <v>5</v>
      </c>
      <c r="D8">
        <f>A8-A7</f>
        <v>1096</v>
      </c>
      <c r="E8">
        <f>(B8-B7)/D8</f>
        <v>9.351277372262773</v>
      </c>
    </row>
    <row r="9" spans="1:3" ht="13.5">
      <c r="A9" s="54" t="s">
        <v>73</v>
      </c>
      <c r="B9" s="55"/>
      <c r="C9" s="56"/>
    </row>
    <row r="10" spans="1:4" ht="13.5">
      <c r="A10" s="57">
        <v>58806</v>
      </c>
      <c r="B10" s="58">
        <f>B8+D10*E8</f>
        <v>321459.81113138684</v>
      </c>
      <c r="C10" s="59" t="s">
        <v>5</v>
      </c>
      <c r="D10">
        <f>A10-A8</f>
        <v>18993</v>
      </c>
    </row>
    <row r="11" spans="1:2" ht="13.5">
      <c r="A11" s="54"/>
      <c r="B11" s="54"/>
    </row>
    <row r="12" spans="1:2" ht="13.5">
      <c r="A12" s="2" t="s">
        <v>74</v>
      </c>
      <c r="B12" s="54"/>
    </row>
    <row r="13" ht="13.5">
      <c r="A13" s="2" t="s">
        <v>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Kleinwächter</dc:creator>
  <cp:keywords/>
  <dc:description/>
  <cp:lastModifiedBy/>
  <dcterms:created xsi:type="dcterms:W3CDTF">2014-07-08T08:25:37Z</dcterms:created>
  <dcterms:modified xsi:type="dcterms:W3CDTF">2014-07-29T08:14:57Z</dcterms:modified>
  <cp:category/>
  <cp:version/>
  <cp:contentType/>
  <cp:contentStatus/>
  <cp:revision>40</cp:revision>
</cp:coreProperties>
</file>